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480" yWindow="120" windowWidth="11355" windowHeight="870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<sst xmlns="http://schemas.openxmlformats.org/spreadsheetml/2006/main" count="52" uniqueCount="46">
  <si>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ПЛАН СМЕТКА</t>
  </si>
  <si>
    <t>№ по ред</t>
  </si>
  <si>
    <t>Субект</t>
  </si>
  <si>
    <t>Вид услуга</t>
  </si>
  <si>
    <t>Промил</t>
  </si>
  <si>
    <t>1.</t>
  </si>
  <si>
    <t>ФЛ</t>
  </si>
  <si>
    <t>сметосъб.</t>
  </si>
  <si>
    <t>2.</t>
  </si>
  <si>
    <t xml:space="preserve">подд. депо </t>
  </si>
  <si>
    <t>общ. площи.</t>
  </si>
  <si>
    <t>3.</t>
  </si>
  <si>
    <t>общ. площи</t>
  </si>
  <si>
    <t>Сметосъбиране и сметоизвозване</t>
  </si>
  <si>
    <t>Общо</t>
  </si>
  <si>
    <t>подд. депо</t>
  </si>
  <si>
    <t>Преходен остатък</t>
  </si>
  <si>
    <t>Обща стойност</t>
  </si>
  <si>
    <t>с декларации по чл.16, ал.3</t>
  </si>
  <si>
    <t>в т.ч. Закупуване на съдове и техника</t>
  </si>
  <si>
    <t>поддържане на депа</t>
  </si>
  <si>
    <t>почистване на площи за обществено ползване</t>
  </si>
  <si>
    <t>в т.ч. Снегопочистване</t>
  </si>
  <si>
    <t>всичко ФЛ</t>
  </si>
  <si>
    <t>всичко ЮЛ с жилищни имоти</t>
  </si>
  <si>
    <t>Определяне на разходите за 1 бр. съд  /бобър 1,1 м3/  - 2500 лв.</t>
  </si>
  <si>
    <t>ЮЛ и ЕТ със жилищни имоти</t>
  </si>
  <si>
    <t>ЮЛ и ЕТ
нежилищни имоти</t>
  </si>
  <si>
    <t>всичко ЮЛ нежилищни</t>
  </si>
  <si>
    <t>Такса битови отпадъци (х.лв.)</t>
  </si>
  <si>
    <t>Очаквани постъпления (х.лв.)</t>
  </si>
  <si>
    <t>2500 лв./бобър</t>
  </si>
  <si>
    <t>2011г.</t>
  </si>
  <si>
    <t>ЗА ОПРЕДЕЛЯНЕ НА ПРОМИЛА ЗА 2012 Г.</t>
  </si>
  <si>
    <t>2012г.</t>
  </si>
  <si>
    <t xml:space="preserve">11 бр. бобри </t>
  </si>
  <si>
    <t>Разходи за 2012г. (х.лв.)</t>
  </si>
  <si>
    <t>Дан. оценка към 01.01.2012 (х.лв.)</t>
  </si>
  <si>
    <t>в тч.ч. за подд. депо</t>
  </si>
  <si>
    <t>без промяна</t>
  </si>
  <si>
    <t>структура размер</t>
  </si>
  <si>
    <t>структура разходи</t>
  </si>
  <si>
    <t>разлика</t>
  </si>
  <si>
    <t>разходи 2011</t>
  </si>
  <si>
    <t>% събираемост 2012г</t>
  </si>
  <si>
    <t>Приложение №1
към Решение №15/29.12.2011г. На ОбС-Дряново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</si>
</sst>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0.0"/>
    <numFmt numFmtId="166" formatCode="0.0%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8"/>
      <name val="Arial"/>
      <family val="0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9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3" fontId="0" fillId="0" borderId="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9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center" vertical="top"/>
    </xf>
    <xf numFmtId="3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9" fontId="0" fillId="0" borderId="3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3" fontId="0" fillId="0" borderId="20" xfId="0" applyNumberFormat="1" applyBorder="1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1" fillId="0" borderId="25" xfId="0" applyFont="1" applyBorder="1" applyAlignment="1">
      <alignment horizontal="center" vertical="center" wrapText="1"/>
    </xf>
    <xf numFmtId="165" fontId="0" fillId="0" borderId="26" xfId="0" applyNumberFormat="1" applyBorder="1" applyAlignment="1">
      <alignment horizontal="right"/>
    </xf>
    <xf numFmtId="165" fontId="0" fillId="0" borderId="23" xfId="0" applyNumberFormat="1" applyBorder="1" applyAlignment="1">
      <alignment horizontal="right"/>
    </xf>
    <xf numFmtId="165" fontId="0" fillId="0" borderId="24" xfId="0" applyNumberFormat="1" applyBorder="1" applyAlignment="1">
      <alignment horizontal="right"/>
    </xf>
    <xf numFmtId="165" fontId="0" fillId="0" borderId="26" xfId="0" applyNumberFormat="1" applyBorder="1" applyAlignment="1">
      <alignment horizontal="right" vertical="center"/>
    </xf>
    <xf numFmtId="0" fontId="1" fillId="0" borderId="27" xfId="0" applyFont="1" applyBorder="1" applyAlignment="1">
      <alignment horizontal="center"/>
    </xf>
    <xf numFmtId="3" fontId="0" fillId="0" borderId="28" xfId="0" applyNumberFormat="1" applyBorder="1" applyAlignment="1">
      <alignment horizontal="right"/>
    </xf>
    <xf numFmtId="165" fontId="0" fillId="0" borderId="29" xfId="0" applyNumberFormat="1" applyBorder="1" applyAlignment="1">
      <alignment horizontal="right"/>
    </xf>
    <xf numFmtId="165" fontId="0" fillId="0" borderId="30" xfId="0" applyNumberFormat="1" applyBorder="1" applyAlignment="1">
      <alignment horizontal="right"/>
    </xf>
    <xf numFmtId="165" fontId="0" fillId="0" borderId="31" xfId="0" applyNumberFormat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165" fontId="0" fillId="0" borderId="33" xfId="0" applyNumberFormat="1" applyBorder="1" applyAlignment="1">
      <alignment horizontal="right"/>
    </xf>
    <xf numFmtId="165" fontId="1" fillId="0" borderId="18" xfId="0" applyNumberFormat="1" applyFont="1" applyBorder="1" applyAlignment="1">
      <alignment horizontal="right"/>
    </xf>
    <xf numFmtId="165" fontId="0" fillId="0" borderId="34" xfId="0" applyNumberFormat="1" applyBorder="1" applyAlignment="1">
      <alignment horizontal="right"/>
    </xf>
    <xf numFmtId="165" fontId="0" fillId="0" borderId="35" xfId="0" applyNumberForma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165" fontId="1" fillId="0" borderId="18" xfId="0" applyNumberFormat="1" applyFont="1" applyBorder="1" applyAlignment="1">
      <alignment horizontal="right" vertical="center" wrapText="1"/>
    </xf>
    <xf numFmtId="165" fontId="1" fillId="0" borderId="33" xfId="0" applyNumberFormat="1" applyFont="1" applyBorder="1" applyAlignment="1">
      <alignment horizontal="right"/>
    </xf>
    <xf numFmtId="165" fontId="5" fillId="0" borderId="34" xfId="0" applyNumberFormat="1" applyFont="1" applyBorder="1" applyAlignment="1">
      <alignment horizontal="right"/>
    </xf>
    <xf numFmtId="165" fontId="1" fillId="0" borderId="34" xfId="0" applyNumberFormat="1" applyFont="1" applyBorder="1" applyAlignment="1">
      <alignment horizontal="right"/>
    </xf>
    <xf numFmtId="165" fontId="5" fillId="0" borderId="36" xfId="0" applyNumberFormat="1" applyFont="1" applyBorder="1" applyAlignment="1">
      <alignment horizontal="right"/>
    </xf>
    <xf numFmtId="165" fontId="6" fillId="0" borderId="8" xfId="0" applyNumberFormat="1" applyFon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6" xfId="0" applyNumberFormat="1" applyBorder="1" applyAlignment="1">
      <alignment horizontal="right" vertical="center"/>
    </xf>
    <xf numFmtId="164" fontId="0" fillId="0" borderId="16" xfId="0" applyNumberFormat="1" applyBorder="1" applyAlignment="1">
      <alignment horizontal="right"/>
    </xf>
    <xf numFmtId="164" fontId="1" fillId="0" borderId="19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5" fillId="0" borderId="37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33" xfId="0" applyNumberFormat="1" applyBorder="1" applyAlignment="1">
      <alignment vertical="center"/>
    </xf>
    <xf numFmtId="164" fontId="0" fillId="0" borderId="38" xfId="0" applyNumberFormat="1" applyBorder="1" applyAlignment="1">
      <alignment vertical="center"/>
    </xf>
    <xf numFmtId="165" fontId="10" fillId="0" borderId="33" xfId="0" applyNumberFormat="1" applyFont="1" applyBorder="1" applyAlignment="1">
      <alignment horizontal="right" vertical="center"/>
    </xf>
    <xf numFmtId="164" fontId="0" fillId="0" borderId="27" xfId="0" applyNumberFormat="1" applyBorder="1" applyAlignment="1">
      <alignment horizontal="right"/>
    </xf>
    <xf numFmtId="165" fontId="0" fillId="0" borderId="39" xfId="0" applyNumberFormat="1" applyBorder="1" applyAlignment="1">
      <alignment horizontal="right" vertical="center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165" fontId="11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4" fontId="11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1" fillId="0" borderId="25" xfId="0" applyNumberFormat="1" applyFont="1" applyBorder="1" applyAlignment="1">
      <alignment horizontal="right"/>
    </xf>
    <xf numFmtId="3" fontId="1" fillId="0" borderId="43" xfId="0" applyNumberFormat="1" applyFont="1" applyBorder="1" applyAlignment="1">
      <alignment horizontal="right"/>
    </xf>
    <xf numFmtId="0" fontId="0" fillId="0" borderId="3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9" fontId="0" fillId="0" borderId="27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164" fontId="4" fillId="0" borderId="0" xfId="0" applyNumberFormat="1" applyFont="1" applyAlignment="1">
      <alignment horizontal="right" vertical="top" wrapText="1"/>
    </xf>
    <xf numFmtId="0" fontId="6" fillId="0" borderId="25" xfId="0" applyFont="1" applyBorder="1" applyAlignment="1">
      <alignment horizontal="right"/>
    </xf>
    <xf numFmtId="0" fontId="6" fillId="0" borderId="46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47" xfId="0" applyFont="1" applyBorder="1" applyAlignment="1">
      <alignment horizontal="right"/>
    </xf>
    <xf numFmtId="0" fontId="0" fillId="0" borderId="21" xfId="0" applyFont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0" fontId="0" fillId="0" borderId="47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48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46" xfId="0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47" xfId="0" applyFont="1" applyBorder="1" applyAlignment="1">
      <alignment horizontal="right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39"/>
  <sheetViews>
    <sheetView tabSelected="1" workbookViewId="0" topLeftCell="A1">
      <selection activeCell="Y15" sqref="Y15"/>
    </sheetView>
  </sheetViews>
  <sheetFormatPr defaultColWidth="9.140625" defaultRowHeight="12.75"/>
  <cols>
    <col min="1" max="1" width="5.421875" style="0" customWidth="1"/>
    <col min="2" max="2" width="12.140625" style="0" customWidth="1"/>
    <col min="3" max="3" width="13.140625" style="0" customWidth="1"/>
    <col min="4" max="6" width="13.00390625" style="0" customWidth="1"/>
    <col min="7" max="7" width="14.421875" style="0" customWidth="1"/>
    <col min="8" max="9" width="13.28125" style="0" customWidth="1"/>
    <col min="10" max="10" width="10.28125" style="78" customWidth="1"/>
    <col min="11" max="12" width="0" style="84" hidden="1" customWidth="1"/>
    <col min="13" max="13" width="9.28125" style="85" hidden="1" customWidth="1"/>
    <col min="14" max="14" width="0" style="86" hidden="1" customWidth="1"/>
    <col min="15" max="16" width="0" style="87" hidden="1" customWidth="1"/>
    <col min="17" max="21" width="0" style="0" hidden="1" customWidth="1"/>
  </cols>
  <sheetData>
    <row r="1" spans="1:10" ht="40.5" customHeight="1">
      <c r="A1" s="129" t="s">
        <v>45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2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21" thickBot="1">
      <c r="A3" s="99" t="s">
        <v>33</v>
      </c>
      <c r="B3" s="99"/>
      <c r="C3" s="99"/>
      <c r="D3" s="99"/>
      <c r="E3" s="99"/>
      <c r="F3" s="99"/>
      <c r="G3" s="99"/>
      <c r="H3" s="99"/>
      <c r="I3" s="99"/>
      <c r="J3" s="99"/>
    </row>
    <row r="4" spans="1:16" s="3" customFormat="1" ht="38.25" customHeight="1" thickBot="1">
      <c r="A4" s="100" t="s">
        <v>1</v>
      </c>
      <c r="B4" s="102" t="s">
        <v>2</v>
      </c>
      <c r="C4" s="104" t="s">
        <v>3</v>
      </c>
      <c r="D4" s="100" t="s">
        <v>37</v>
      </c>
      <c r="E4" s="106" t="s">
        <v>4</v>
      </c>
      <c r="F4" s="107"/>
      <c r="G4" s="102" t="s">
        <v>29</v>
      </c>
      <c r="H4" s="104" t="s">
        <v>44</v>
      </c>
      <c r="I4" s="102" t="s">
        <v>30</v>
      </c>
      <c r="J4" s="108" t="s">
        <v>36</v>
      </c>
      <c r="K4" s="88" t="s">
        <v>40</v>
      </c>
      <c r="L4" s="88" t="s">
        <v>41</v>
      </c>
      <c r="M4" s="89" t="s">
        <v>39</v>
      </c>
      <c r="N4" s="90" t="s">
        <v>42</v>
      </c>
      <c r="O4" s="91" t="s">
        <v>43</v>
      </c>
      <c r="P4" s="90" t="s">
        <v>42</v>
      </c>
    </row>
    <row r="5" spans="1:10" ht="13.5" thickBot="1">
      <c r="A5" s="101"/>
      <c r="B5" s="103"/>
      <c r="C5" s="105"/>
      <c r="D5" s="101"/>
      <c r="E5" s="37" t="s">
        <v>32</v>
      </c>
      <c r="F5" s="37" t="s">
        <v>34</v>
      </c>
      <c r="G5" s="103"/>
      <c r="H5" s="105"/>
      <c r="I5" s="103"/>
      <c r="J5" s="109"/>
    </row>
    <row r="6" spans="1:14" ht="12.75">
      <c r="A6" s="110" t="s">
        <v>5</v>
      </c>
      <c r="B6" s="113" t="s">
        <v>6</v>
      </c>
      <c r="C6" s="12" t="s">
        <v>7</v>
      </c>
      <c r="D6" s="15">
        <v>64223</v>
      </c>
      <c r="E6" s="38">
        <v>2</v>
      </c>
      <c r="F6" s="12">
        <v>2.2</v>
      </c>
      <c r="G6" s="10">
        <f>D6*F6/1000</f>
        <v>141.2906</v>
      </c>
      <c r="H6" s="9">
        <v>0.85</v>
      </c>
      <c r="I6" s="52">
        <f>G6*H6</f>
        <v>120.09701000000001</v>
      </c>
      <c r="J6" s="63"/>
      <c r="K6" s="84">
        <f>F6/F9</f>
        <v>0.611111111111111</v>
      </c>
      <c r="L6" s="84">
        <f>I6/I9</f>
        <v>0.5782713488616138</v>
      </c>
      <c r="M6" s="85">
        <v>109.17909999999999</v>
      </c>
      <c r="N6" s="92">
        <f aca="true" t="shared" si="0" ref="N6:N14">I6-M6</f>
        <v>10.91791000000002</v>
      </c>
    </row>
    <row r="7" spans="1:14" ht="12.75">
      <c r="A7" s="111"/>
      <c r="B7" s="114"/>
      <c r="C7" s="8" t="s">
        <v>15</v>
      </c>
      <c r="D7" s="16">
        <v>72811</v>
      </c>
      <c r="E7" s="39">
        <v>0.5</v>
      </c>
      <c r="F7" s="8">
        <v>0.7</v>
      </c>
      <c r="G7" s="10">
        <f>D7*F7/1000</f>
        <v>50.967699999999994</v>
      </c>
      <c r="H7" s="1">
        <v>0.85</v>
      </c>
      <c r="I7" s="52">
        <f>G7*H7</f>
        <v>43.32254499999999</v>
      </c>
      <c r="J7" s="64"/>
      <c r="K7" s="84">
        <f>F7/F9</f>
        <v>0.1944444444444444</v>
      </c>
      <c r="L7" s="84">
        <f>I7/I9</f>
        <v>0.20859958572880336</v>
      </c>
      <c r="M7" s="85">
        <v>30.944675000000004</v>
      </c>
      <c r="N7" s="93">
        <f t="shared" si="0"/>
        <v>12.377869999999987</v>
      </c>
    </row>
    <row r="8" spans="1:14" ht="13.5" thickBot="1">
      <c r="A8" s="112"/>
      <c r="B8" s="115"/>
      <c r="C8" s="13" t="s">
        <v>12</v>
      </c>
      <c r="D8" s="17">
        <v>74392</v>
      </c>
      <c r="E8" s="40">
        <v>0.9</v>
      </c>
      <c r="F8" s="13">
        <v>0.7</v>
      </c>
      <c r="G8" s="10">
        <f>D8*F8/1000</f>
        <v>52.0744</v>
      </c>
      <c r="H8" s="18">
        <v>0.85</v>
      </c>
      <c r="I8" s="52">
        <f>G8*H8</f>
        <v>44.263239999999996</v>
      </c>
      <c r="J8" s="65"/>
      <c r="K8" s="84">
        <f>F8/F9</f>
        <v>0.1944444444444444</v>
      </c>
      <c r="L8" s="84">
        <f>I8/I9</f>
        <v>0.2131290654095829</v>
      </c>
      <c r="M8" s="85">
        <v>56.909879999999994</v>
      </c>
      <c r="N8" s="93">
        <f t="shared" si="0"/>
        <v>-12.646639999999998</v>
      </c>
    </row>
    <row r="9" spans="1:14" ht="13.5" thickBot="1">
      <c r="A9" s="26"/>
      <c r="B9" s="27"/>
      <c r="C9" s="28"/>
      <c r="D9" s="29"/>
      <c r="E9" s="31">
        <f>E6+E7+E8</f>
        <v>3.4</v>
      </c>
      <c r="F9" s="31">
        <f>F6+F7+F8</f>
        <v>3.6000000000000005</v>
      </c>
      <c r="G9" s="116" t="s">
        <v>23</v>
      </c>
      <c r="H9" s="117"/>
      <c r="I9" s="53">
        <f>SUM(I6:I8)</f>
        <v>207.682795</v>
      </c>
      <c r="J9" s="66"/>
      <c r="M9" s="85">
        <v>197.03365499999998</v>
      </c>
      <c r="N9" s="93">
        <f t="shared" si="0"/>
        <v>10.649140000000017</v>
      </c>
    </row>
    <row r="10" spans="1:14" ht="13.5" customHeight="1">
      <c r="A10" s="110" t="s">
        <v>8</v>
      </c>
      <c r="B10" s="118" t="s">
        <v>26</v>
      </c>
      <c r="C10" s="23" t="s">
        <v>7</v>
      </c>
      <c r="D10" s="24">
        <v>1774</v>
      </c>
      <c r="E10" s="41">
        <v>2</v>
      </c>
      <c r="F10" s="23">
        <v>2.2</v>
      </c>
      <c r="G10" s="10">
        <f>D10*F10/1000</f>
        <v>3.9028</v>
      </c>
      <c r="H10" s="25">
        <v>0.85</v>
      </c>
      <c r="I10" s="52">
        <f>G10*H10</f>
        <v>3.31738</v>
      </c>
      <c r="J10" s="67"/>
      <c r="M10" s="85">
        <v>3.0158</v>
      </c>
      <c r="N10" s="92">
        <f t="shared" si="0"/>
        <v>0.30157999999999996</v>
      </c>
    </row>
    <row r="11" spans="1:14" ht="12.75">
      <c r="A11" s="111"/>
      <c r="B11" s="119"/>
      <c r="C11" s="8" t="s">
        <v>9</v>
      </c>
      <c r="D11" s="16">
        <v>3125</v>
      </c>
      <c r="E11" s="39">
        <v>0.5</v>
      </c>
      <c r="F11" s="8">
        <v>0.7</v>
      </c>
      <c r="G11" s="11">
        <f>D11*F11/1000</f>
        <v>2.1875</v>
      </c>
      <c r="H11" s="1">
        <v>0.85</v>
      </c>
      <c r="I11" s="54">
        <f>G11*H11</f>
        <v>1.859375</v>
      </c>
      <c r="J11" s="64"/>
      <c r="M11" s="85">
        <v>1.328125</v>
      </c>
      <c r="N11" s="93">
        <f t="shared" si="0"/>
        <v>0.53125</v>
      </c>
    </row>
    <row r="12" spans="1:14" ht="13.5" thickBot="1">
      <c r="A12" s="112"/>
      <c r="B12" s="120"/>
      <c r="C12" s="13" t="s">
        <v>10</v>
      </c>
      <c r="D12" s="17">
        <v>3291</v>
      </c>
      <c r="E12" s="40">
        <v>0.9</v>
      </c>
      <c r="F12" s="13">
        <v>0.7</v>
      </c>
      <c r="G12" s="19">
        <f>D12*F12/1000</f>
        <v>2.3036999999999996</v>
      </c>
      <c r="H12" s="18">
        <v>0.85</v>
      </c>
      <c r="I12" s="55">
        <f>G12*H12</f>
        <v>1.9581449999999996</v>
      </c>
      <c r="J12" s="65"/>
      <c r="M12" s="85">
        <v>2.5176149999999997</v>
      </c>
      <c r="N12" s="93">
        <f t="shared" si="0"/>
        <v>-0.5594700000000001</v>
      </c>
    </row>
    <row r="13" spans="1:14" ht="13.5" thickBot="1">
      <c r="A13" s="26"/>
      <c r="B13" s="30"/>
      <c r="C13" s="28"/>
      <c r="D13" s="29"/>
      <c r="E13" s="42">
        <f>E10+E11+E12</f>
        <v>3.4</v>
      </c>
      <c r="F13" s="42">
        <f>F10+F11+F12</f>
        <v>3.6000000000000005</v>
      </c>
      <c r="G13" s="116" t="s">
        <v>24</v>
      </c>
      <c r="H13" s="117"/>
      <c r="I13" s="53">
        <f>SUM(I10:I12)</f>
        <v>7.1349</v>
      </c>
      <c r="J13" s="66"/>
      <c r="M13" s="85">
        <v>6.86154</v>
      </c>
      <c r="N13" s="93">
        <f t="shared" si="0"/>
        <v>0.27336000000000027</v>
      </c>
    </row>
    <row r="14" spans="1:14" ht="26.25" customHeight="1">
      <c r="A14" s="110" t="s">
        <v>11</v>
      </c>
      <c r="B14" s="118" t="s">
        <v>27</v>
      </c>
      <c r="C14" s="121" t="s">
        <v>18</v>
      </c>
      <c r="D14" s="123" t="s">
        <v>35</v>
      </c>
      <c r="E14" s="125" t="s">
        <v>31</v>
      </c>
      <c r="F14" s="50" t="s">
        <v>31</v>
      </c>
      <c r="G14" s="80">
        <f>11*2500/1000</f>
        <v>27.5</v>
      </c>
      <c r="H14" s="127">
        <v>1</v>
      </c>
      <c r="I14" s="83">
        <f>11*2.5</f>
        <v>27.5</v>
      </c>
      <c r="J14" s="82"/>
      <c r="M14" s="85">
        <v>27.5</v>
      </c>
      <c r="N14" s="93">
        <f t="shared" si="0"/>
        <v>0</v>
      </c>
    </row>
    <row r="15" spans="1:14" ht="24.75" customHeight="1">
      <c r="A15" s="111"/>
      <c r="B15" s="119"/>
      <c r="C15" s="122"/>
      <c r="D15" s="124"/>
      <c r="E15" s="126"/>
      <c r="F15" s="51" t="s">
        <v>38</v>
      </c>
      <c r="G15" s="79">
        <v>12.5</v>
      </c>
      <c r="H15" s="128"/>
      <c r="I15" s="81">
        <f>G15</f>
        <v>12.5</v>
      </c>
      <c r="J15" s="63"/>
      <c r="N15" s="93"/>
    </row>
    <row r="16" spans="1:14" ht="12.75">
      <c r="A16" s="111"/>
      <c r="B16" s="119"/>
      <c r="C16" s="8" t="s">
        <v>7</v>
      </c>
      <c r="D16" s="43">
        <v>41066</v>
      </c>
      <c r="E16" s="44">
        <v>3</v>
      </c>
      <c r="F16" s="47">
        <v>3.2</v>
      </c>
      <c r="G16" s="35">
        <f>D16*F16/1000</f>
        <v>131.4112</v>
      </c>
      <c r="H16" s="1">
        <v>0.85</v>
      </c>
      <c r="I16" s="54">
        <f>G16*H16</f>
        <v>111.69952</v>
      </c>
      <c r="J16" s="64"/>
      <c r="K16" s="84">
        <f>F16/F19</f>
        <v>0.4266666666666667</v>
      </c>
      <c r="L16" s="84">
        <f>(I16+I14-I15)/I19</f>
        <v>0.3845469510615107</v>
      </c>
      <c r="M16" s="85">
        <v>104.71829999999999</v>
      </c>
      <c r="N16" s="92">
        <f aca="true" t="shared" si="1" ref="N16:N24">I16-M16</f>
        <v>6.981220000000022</v>
      </c>
    </row>
    <row r="17" spans="1:14" ht="12.75">
      <c r="A17" s="111"/>
      <c r="B17" s="119"/>
      <c r="C17" s="8" t="s">
        <v>15</v>
      </c>
      <c r="D17" s="33">
        <v>41066</v>
      </c>
      <c r="E17" s="45">
        <v>1.8</v>
      </c>
      <c r="F17" s="48">
        <v>1.8</v>
      </c>
      <c r="G17" s="35">
        <f>D17*F17/1000</f>
        <v>73.9188</v>
      </c>
      <c r="H17" s="1">
        <v>0.85</v>
      </c>
      <c r="I17" s="54">
        <f>G17*H17</f>
        <v>62.830980000000004</v>
      </c>
      <c r="J17" s="64"/>
      <c r="K17" s="84">
        <f>F17/F19</f>
        <v>0.24000000000000002</v>
      </c>
      <c r="L17" s="84">
        <f>(I17+I15)/I19</f>
        <v>0.22863779341449472</v>
      </c>
      <c r="M17" s="85">
        <v>62.830980000000004</v>
      </c>
      <c r="N17" s="93">
        <f t="shared" si="1"/>
        <v>0</v>
      </c>
    </row>
    <row r="18" spans="1:14" ht="13.5" thickBot="1">
      <c r="A18" s="112"/>
      <c r="B18" s="120"/>
      <c r="C18" s="13" t="s">
        <v>12</v>
      </c>
      <c r="D18" s="34">
        <v>59975</v>
      </c>
      <c r="E18" s="46">
        <v>2.7</v>
      </c>
      <c r="F18" s="49">
        <v>2.5</v>
      </c>
      <c r="G18" s="36">
        <f>D18*F18/1000</f>
        <v>149.9375</v>
      </c>
      <c r="H18" s="18">
        <v>0.85</v>
      </c>
      <c r="I18" s="55">
        <f>G18*H18</f>
        <v>127.44687499999999</v>
      </c>
      <c r="J18" s="65"/>
      <c r="K18" s="84">
        <f>F18/F19</f>
        <v>0.3333333333333333</v>
      </c>
      <c r="L18" s="84">
        <f>I18/I19</f>
        <v>0.3868152555239946</v>
      </c>
      <c r="M18" s="85">
        <v>137.642625</v>
      </c>
      <c r="N18" s="93">
        <f t="shared" si="1"/>
        <v>-10.195750000000018</v>
      </c>
    </row>
    <row r="19" spans="1:14" ht="13.5" thickBot="1">
      <c r="A19" s="20"/>
      <c r="B19" s="14"/>
      <c r="C19" s="22"/>
      <c r="D19" s="21"/>
      <c r="E19" s="32">
        <f>E16+E17+E18</f>
        <v>7.5</v>
      </c>
      <c r="F19" s="32">
        <f>F16+F17+F18</f>
        <v>7.5</v>
      </c>
      <c r="G19" s="116" t="s">
        <v>28</v>
      </c>
      <c r="H19" s="117"/>
      <c r="I19" s="56">
        <f>SUM(I14:I18)-I15</f>
        <v>329.477375</v>
      </c>
      <c r="J19" s="68"/>
      <c r="M19" s="85">
        <v>332.691905</v>
      </c>
      <c r="N19" s="93">
        <f t="shared" si="1"/>
        <v>-3.2145300000000248</v>
      </c>
    </row>
    <row r="20" spans="1:14" ht="13.5" thickBot="1">
      <c r="A20" s="145" t="s">
        <v>14</v>
      </c>
      <c r="B20" s="146"/>
      <c r="C20" s="146"/>
      <c r="D20" s="146"/>
      <c r="E20" s="146"/>
      <c r="F20" s="146"/>
      <c r="G20" s="146"/>
      <c r="H20" s="147"/>
      <c r="I20" s="57">
        <f>I9+I13+I19</f>
        <v>544.29507</v>
      </c>
      <c r="J20" s="69"/>
      <c r="M20" s="85">
        <v>536.5871</v>
      </c>
      <c r="N20" s="93">
        <f t="shared" si="1"/>
        <v>7.707970000000046</v>
      </c>
    </row>
    <row r="21" spans="1:16" ht="12.75">
      <c r="A21" s="148" t="s">
        <v>13</v>
      </c>
      <c r="B21" s="149"/>
      <c r="C21" s="149"/>
      <c r="D21" s="149"/>
      <c r="E21" s="149"/>
      <c r="F21" s="149"/>
      <c r="G21" s="149"/>
      <c r="H21" s="150"/>
      <c r="I21" s="58">
        <f>I6+I10+I16+I14-I15</f>
        <v>250.11391000000003</v>
      </c>
      <c r="J21" s="70">
        <v>248.5</v>
      </c>
      <c r="K21" s="84">
        <f>J21/(I27-J26)</f>
        <v>0.46078249582792513</v>
      </c>
      <c r="L21" s="84">
        <f>I21/I20</f>
        <v>0.4595189701056819</v>
      </c>
      <c r="M21" s="85">
        <v>227.91319999999996</v>
      </c>
      <c r="N21" s="92">
        <f t="shared" si="1"/>
        <v>22.200710000000072</v>
      </c>
      <c r="O21" s="87">
        <v>200.6</v>
      </c>
      <c r="P21" s="94">
        <f>J21-O21</f>
        <v>47.900000000000006</v>
      </c>
    </row>
    <row r="22" spans="1:16" s="4" customFormat="1" ht="12.75">
      <c r="A22" s="151" t="s">
        <v>19</v>
      </c>
      <c r="B22" s="152"/>
      <c r="C22" s="152"/>
      <c r="D22" s="152"/>
      <c r="E22" s="152"/>
      <c r="F22" s="152"/>
      <c r="G22" s="152"/>
      <c r="H22" s="153"/>
      <c r="I22" s="59"/>
      <c r="J22" s="71">
        <v>10</v>
      </c>
      <c r="K22" s="95"/>
      <c r="L22" s="84"/>
      <c r="M22" s="85"/>
      <c r="N22" s="93">
        <f t="shared" si="1"/>
        <v>0</v>
      </c>
      <c r="O22" s="96">
        <v>18.7</v>
      </c>
      <c r="P22" s="97">
        <f aca="true" t="shared" si="2" ref="P22:P27">J22-O22</f>
        <v>-8.7</v>
      </c>
    </row>
    <row r="23" spans="1:16" ht="12.75">
      <c r="A23" s="133" t="s">
        <v>20</v>
      </c>
      <c r="B23" s="134"/>
      <c r="C23" s="134"/>
      <c r="D23" s="134"/>
      <c r="E23" s="134"/>
      <c r="F23" s="134"/>
      <c r="G23" s="134"/>
      <c r="H23" s="135"/>
      <c r="I23" s="60">
        <f>I7+I11+I17+I15</f>
        <v>120.5129</v>
      </c>
      <c r="J23" s="72">
        <v>120.8</v>
      </c>
      <c r="K23" s="84">
        <f>J23/(I27-J26)</f>
        <v>0.2239940663823475</v>
      </c>
      <c r="L23" s="84">
        <f>I23/I20</f>
        <v>0.22141097107493551</v>
      </c>
      <c r="M23" s="85">
        <v>111.60378</v>
      </c>
      <c r="N23" s="93">
        <f t="shared" si="1"/>
        <v>8.909120000000001</v>
      </c>
      <c r="O23" s="87">
        <v>96.5</v>
      </c>
      <c r="P23" s="97">
        <f t="shared" si="2"/>
        <v>24.299999999999997</v>
      </c>
    </row>
    <row r="24" spans="1:16" ht="14.25" customHeight="1">
      <c r="A24" s="136" t="s">
        <v>21</v>
      </c>
      <c r="B24" s="137"/>
      <c r="C24" s="137"/>
      <c r="D24" s="137"/>
      <c r="E24" s="137"/>
      <c r="F24" s="137"/>
      <c r="G24" s="137"/>
      <c r="H24" s="138"/>
      <c r="I24" s="60">
        <f>I8+I12+I18</f>
        <v>173.66825999999998</v>
      </c>
      <c r="J24" s="72">
        <v>170</v>
      </c>
      <c r="K24" s="84">
        <f>J24/(I27-J26)</f>
        <v>0.31522343778972745</v>
      </c>
      <c r="L24" s="84">
        <f>I24/I20</f>
        <v>0.3190700588193826</v>
      </c>
      <c r="M24" s="85">
        <v>197.07012</v>
      </c>
      <c r="N24" s="93">
        <f t="shared" si="1"/>
        <v>-23.401860000000028</v>
      </c>
      <c r="O24" s="87">
        <v>258.8</v>
      </c>
      <c r="P24" s="94">
        <f t="shared" si="2"/>
        <v>-88.80000000000001</v>
      </c>
    </row>
    <row r="25" spans="1:16" s="4" customFormat="1" ht="12.75" customHeight="1" thickBot="1">
      <c r="A25" s="139" t="s">
        <v>22</v>
      </c>
      <c r="B25" s="140"/>
      <c r="C25" s="140"/>
      <c r="D25" s="140"/>
      <c r="E25" s="140"/>
      <c r="F25" s="140"/>
      <c r="G25" s="140"/>
      <c r="H25" s="141"/>
      <c r="I25" s="61"/>
      <c r="J25" s="73">
        <v>55</v>
      </c>
      <c r="K25" s="95"/>
      <c r="L25" s="84"/>
      <c r="M25" s="85"/>
      <c r="N25" s="93"/>
      <c r="O25" s="96">
        <v>53.8</v>
      </c>
      <c r="P25" s="97">
        <f t="shared" si="2"/>
        <v>1.2000000000000028</v>
      </c>
    </row>
    <row r="26" spans="1:16" ht="13.5" thickBot="1">
      <c r="A26" s="142" t="s">
        <v>16</v>
      </c>
      <c r="B26" s="143"/>
      <c r="C26" s="143"/>
      <c r="D26" s="143"/>
      <c r="E26" s="143"/>
      <c r="F26" s="143"/>
      <c r="G26" s="143"/>
      <c r="H26" s="144"/>
      <c r="I26" s="53">
        <v>0.7</v>
      </c>
      <c r="J26" s="74">
        <f>I27-J21-J23-J24</f>
        <v>5.695070000000044</v>
      </c>
      <c r="N26" s="93"/>
      <c r="P26" s="97">
        <f t="shared" si="2"/>
        <v>5.695070000000044</v>
      </c>
    </row>
    <row r="27" spans="1:16" s="7" customFormat="1" ht="16.5" thickBot="1">
      <c r="A27" s="130" t="s">
        <v>17</v>
      </c>
      <c r="B27" s="131"/>
      <c r="C27" s="131"/>
      <c r="D27" s="131"/>
      <c r="E27" s="131"/>
      <c r="F27" s="131"/>
      <c r="G27" s="131"/>
      <c r="H27" s="132"/>
      <c r="I27" s="62">
        <f>SUM(I21:I26)</f>
        <v>544.99507</v>
      </c>
      <c r="J27" s="75">
        <f>J21+J23+J24+J26</f>
        <v>544.9950699999999</v>
      </c>
      <c r="K27" s="84"/>
      <c r="L27" s="84"/>
      <c r="M27" s="85">
        <v>536.5871</v>
      </c>
      <c r="N27" s="93">
        <f>I27-M27</f>
        <v>8.407970000000091</v>
      </c>
      <c r="O27" s="87">
        <v>555.9</v>
      </c>
      <c r="P27" s="94">
        <f t="shared" si="2"/>
        <v>-10.904930000000036</v>
      </c>
    </row>
    <row r="28" spans="1:10" ht="12.75">
      <c r="A28" s="2" t="s">
        <v>25</v>
      </c>
      <c r="B28" s="2"/>
      <c r="C28" s="5"/>
      <c r="D28" s="5"/>
      <c r="E28" s="5"/>
      <c r="F28" s="5"/>
      <c r="G28" s="5"/>
      <c r="H28" s="5"/>
      <c r="I28" s="6"/>
      <c r="J28" s="76"/>
    </row>
    <row r="29" spans="2:10" ht="12.75">
      <c r="B29" s="2"/>
      <c r="C29" s="5"/>
      <c r="D29" s="5"/>
      <c r="E29" s="5"/>
      <c r="F29" s="5"/>
      <c r="G29" s="5"/>
      <c r="H29" s="5"/>
      <c r="I29" s="6"/>
      <c r="J29" s="76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77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77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77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77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77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77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77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77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77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77"/>
    </row>
  </sheetData>
  <mergeCells count="33">
    <mergeCell ref="A1:J1"/>
    <mergeCell ref="A27:H27"/>
    <mergeCell ref="A23:H23"/>
    <mergeCell ref="A24:H24"/>
    <mergeCell ref="A25:H25"/>
    <mergeCell ref="A26:H26"/>
    <mergeCell ref="G19:H19"/>
    <mergeCell ref="A20:H20"/>
    <mergeCell ref="A21:H21"/>
    <mergeCell ref="A22:H22"/>
    <mergeCell ref="A10:A12"/>
    <mergeCell ref="B10:B12"/>
    <mergeCell ref="G13:H13"/>
    <mergeCell ref="A14:A18"/>
    <mergeCell ref="B14:B18"/>
    <mergeCell ref="C14:C15"/>
    <mergeCell ref="D14:D15"/>
    <mergeCell ref="E14:E15"/>
    <mergeCell ref="H14:H15"/>
    <mergeCell ref="J4:J5"/>
    <mergeCell ref="A6:A8"/>
    <mergeCell ref="B6:B8"/>
    <mergeCell ref="G9:H9"/>
    <mergeCell ref="A2:J2"/>
    <mergeCell ref="A3:J3"/>
    <mergeCell ref="A4:A5"/>
    <mergeCell ref="B4:B5"/>
    <mergeCell ref="C4:C5"/>
    <mergeCell ref="D4:D5"/>
    <mergeCell ref="E4:F4"/>
    <mergeCell ref="G4:G5"/>
    <mergeCell ref="H4:H5"/>
    <mergeCell ref="I4:I5"/>
  </mergeCells>
  <printOptions horizontalCentered="1"/>
  <pageMargins left="0.75" right="0.75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Parusheva</dc:creator>
  <cp:keywords/>
  <dc:description/>
  <cp:lastModifiedBy>Radoslava Valkova</cp:lastModifiedBy>
  <cp:lastPrinted>2011-12-22T14:37:00Z</cp:lastPrinted>
  <dcterms:created xsi:type="dcterms:W3CDTF">2006-12-06T09:27:34Z</dcterms:created>
  <dcterms:modified xsi:type="dcterms:W3CDTF">2015-05-26T06:34:50Z</dcterms:modified>
  <cp:category/>
  <cp:version/>
  <cp:contentType/>
  <cp:contentStatus/>
</cp:coreProperties>
</file>